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olchok/Desktop/eBook_Statistics/C-SS_Files MASTER/Module14_One-Sample Tests of Hypothesis/"/>
    </mc:Choice>
  </mc:AlternateContent>
  <xr:revisionPtr revIDLastSave="0" documentId="13_ncr:1_{F7E9E1F1-010D-6143-B4DD-9E4CD4243064}" xr6:coauthVersionLast="45" xr6:coauthVersionMax="45" xr10:uidLastSave="{00000000-0000-0000-0000-000000000000}"/>
  <bookViews>
    <workbookView xWindow="31800" yWindow="3260" windowWidth="32080" windowHeight="19400" activeTab="2" xr2:uid="{4D05E359-3E51-DA4D-95EF-317CCD157C17}"/>
  </bookViews>
  <sheets>
    <sheet name="Example1_z-test Mean" sheetId="1" r:id="rId1"/>
    <sheet name="Example2_z-test Proportion" sheetId="3" r:id="rId2"/>
    <sheet name="Example3_t-test Mean" sheetId="4" r:id="rId3"/>
    <sheet name="License" sheetId="16" r:id="rId4"/>
  </sheets>
  <definedNames>
    <definedName name="_xlnm.Print_Area" localSheetId="3">License!$A$1:$A$8</definedName>
    <definedName name="rngxl">#REF!</definedName>
    <definedName name="rngxl2_">#REF!</definedName>
    <definedName name="rngxl3">#REF!</definedName>
    <definedName name="rngxl4">#REF!</definedName>
    <definedName name="rngxl5">#REF!</definedName>
    <definedName name="rngxl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D15" i="4" l="1"/>
  <c r="B13" i="3" l="1"/>
  <c r="B15" i="3"/>
  <c r="B19" i="3"/>
  <c r="B18" i="3"/>
  <c r="B16" i="3"/>
  <c r="D21" i="4" l="1"/>
  <c r="D20" i="4"/>
  <c r="D14" i="4"/>
  <c r="B5" i="3" l="1"/>
  <c r="C2" i="1" l="1"/>
  <c r="B11" i="3"/>
  <c r="B14" i="3" l="1"/>
  <c r="B20" i="3" s="1"/>
  <c r="D4" i="4" l="1"/>
  <c r="D6" i="4"/>
  <c r="D5" i="4"/>
  <c r="D10" i="4" l="1"/>
  <c r="D11" i="4"/>
  <c r="D7" i="4"/>
  <c r="D8" i="4" s="1"/>
  <c r="D19" i="4" l="1"/>
  <c r="D12" i="4"/>
  <c r="D13" i="4" s="1"/>
  <c r="D17" i="4" s="1"/>
  <c r="D22" i="4" l="1"/>
  <c r="B10" i="3"/>
  <c r="B12" i="3" s="1"/>
  <c r="F1" i="1"/>
  <c r="F6" i="1" s="1"/>
  <c r="C3" i="1"/>
  <c r="F4" i="1" l="1"/>
  <c r="F5" i="1" l="1"/>
  <c r="F8" i="1"/>
  <c r="F11" i="1" l="1"/>
  <c r="F9" i="1"/>
  <c r="F10" i="1" s="1"/>
  <c r="F12" i="1"/>
</calcChain>
</file>

<file path=xl/sharedStrings.xml><?xml version="1.0" encoding="utf-8"?>
<sst xmlns="http://schemas.openxmlformats.org/spreadsheetml/2006/main" count="126" uniqueCount="102">
  <si>
    <t>μ</t>
  </si>
  <si>
    <t>σ</t>
  </si>
  <si>
    <t>Sample</t>
  </si>
  <si>
    <t>Alpha</t>
  </si>
  <si>
    <t>Sample Mean</t>
  </si>
  <si>
    <t>Sample SD</t>
  </si>
  <si>
    <t>n</t>
  </si>
  <si>
    <t>SEM</t>
  </si>
  <si>
    <t>z</t>
  </si>
  <si>
    <t>Effect Size (Cohen's d)</t>
  </si>
  <si>
    <t>=AVERAGE(A2:A82)</t>
  </si>
  <si>
    <t>given</t>
  </si>
  <si>
    <t>=COUNT(A2:A82)</t>
  </si>
  <si>
    <t>=F3/SQRT(C2)</t>
  </si>
  <si>
    <t>=(F1-F2)/(EF/SQRT(C2))</t>
  </si>
  <si>
    <t>=ABS((F1-F1)/F2)</t>
  </si>
  <si>
    <t>CV</t>
  </si>
  <si>
    <t>Inches at CV</t>
  </si>
  <si>
    <t>=F2+(C3*F4)</t>
  </si>
  <si>
    <t>P(Type II)</t>
  </si>
  <si>
    <t>z-Value,Sample Mean to the CV</t>
  </si>
  <si>
    <t>Area Between 70 &amp; 69.548</t>
  </si>
  <si>
    <t>Power</t>
  </si>
  <si>
    <t>=1-NORMSDIST(ABS(F8))</t>
  </si>
  <si>
    <t>=1-F10</t>
  </si>
  <si>
    <t>=ABS(NORM.S.INV(C1))</t>
  </si>
  <si>
    <t>Gallup Poll, 8/8/19</t>
  </si>
  <si>
    <t>X</t>
  </si>
  <si>
    <t>p</t>
  </si>
  <si>
    <t>=B3/B4</t>
  </si>
  <si>
    <t>α</t>
  </si>
  <si>
    <t>Hypotheses:</t>
  </si>
  <si>
    <r>
      <t>H</t>
    </r>
    <r>
      <rPr>
        <b/>
        <vertAlign val="subscript"/>
        <sz val="12"/>
        <color theme="1"/>
        <rFont val="Calibri"/>
        <family val="2"/>
      </rPr>
      <t>0</t>
    </r>
    <r>
      <rPr>
        <b/>
        <sz val="12"/>
        <color theme="1"/>
        <rFont val="Calibri"/>
        <family val="2"/>
      </rPr>
      <t>: π = 61%, H</t>
    </r>
    <r>
      <rPr>
        <b/>
        <vertAlign val="subscript"/>
        <sz val="12"/>
        <color theme="1"/>
        <rFont val="Calibri"/>
        <family val="2"/>
      </rPr>
      <t>1</t>
    </r>
    <r>
      <rPr>
        <b/>
        <sz val="12"/>
        <color theme="1"/>
        <rFont val="Calibri"/>
        <family val="2"/>
      </rPr>
      <t>: π ≠ 61%</t>
    </r>
  </si>
  <si>
    <t>Decision Rule:</t>
  </si>
  <si>
    <t>Critical Value (Left):</t>
  </si>
  <si>
    <t>Critical Value (Right):</t>
  </si>
  <si>
    <t>=NORM.S.INV(B2/2)</t>
  </si>
  <si>
    <t>=ABS(NORM.S.INV(B2/2))</t>
  </si>
  <si>
    <t>Research QuestIon:</t>
  </si>
  <si>
    <t>Does this Gallup poll indicate that American’s attitude toward labor unions have changed?</t>
  </si>
  <si>
    <t>Direction of the test:</t>
  </si>
  <si>
    <t>Two-Tailed</t>
  </si>
  <si>
    <t>p - π</t>
  </si>
  <si>
    <t>SEP</t>
  </si>
  <si>
    <t>π (Null Hypothesis)</t>
  </si>
  <si>
    <t>p-value</t>
  </si>
  <si>
    <t>P(β) depends on the:</t>
  </si>
  <si>
    <t>1) Sample Size, n</t>
  </si>
  <si>
    <t>2) Effect Size</t>
  </si>
  <si>
    <t>3) Significance Level, α or P(Type I Error)</t>
  </si>
  <si>
    <t>4) The "direction" of the test</t>
  </si>
  <si>
    <t>p @ Critical Value</t>
  </si>
  <si>
    <t>Waiting Time (Minutes)</t>
  </si>
  <si>
    <t>Effect Size</t>
  </si>
  <si>
    <t>df</t>
  </si>
  <si>
    <t>Formula</t>
  </si>
  <si>
    <t>=AVERAGE(B2:B51)</t>
  </si>
  <si>
    <t>=STDEV.S(B2:B51)</t>
  </si>
  <si>
    <t>=D5-1</t>
  </si>
  <si>
    <t>Sampling Error</t>
  </si>
  <si>
    <t>=D4/SQRT(D5)</t>
  </si>
  <si>
    <t>t-value</t>
  </si>
  <si>
    <t>=D9/D10</t>
  </si>
  <si>
    <t>=TDIST(ABS(D11),D6,1)</t>
  </si>
  <si>
    <t>Provided by researcher</t>
  </si>
  <si>
    <t>Stated in the problem</t>
  </si>
  <si>
    <t>Reject the null hypothesis if t is greater than 1.677</t>
  </si>
  <si>
    <t>Decision:</t>
  </si>
  <si>
    <t>CV in Units</t>
  </si>
  <si>
    <t>=D3+(D8*D11)</t>
  </si>
  <si>
    <t>Std. Error (SEM)</t>
  </si>
  <si>
    <t>=COUNT(A2:A11)</t>
  </si>
  <si>
    <t>=ABS(T.INV(D2,$D$7))</t>
  </si>
  <si>
    <t>=ABS(D4-D3)</t>
  </si>
  <si>
    <t>Given</t>
  </si>
  <si>
    <r>
      <t xml:space="preserve">Value in </t>
    </r>
    <r>
      <rPr>
        <b/>
        <sz val="12"/>
        <color rgb="FFFF0000"/>
        <rFont val="Calibri"/>
        <family val="2"/>
      </rPr>
      <t>red</t>
    </r>
    <r>
      <rPr>
        <b/>
        <sz val="12"/>
        <color theme="1"/>
        <rFont val="Calibri"/>
        <family val="2"/>
      </rPr>
      <t xml:space="preserve"> are provided by the user</t>
    </r>
  </si>
  <si>
    <t>=SQRT(B6*(1-B6)/B4)</t>
  </si>
  <si>
    <t>=1-D21</t>
  </si>
  <si>
    <t>t for CV</t>
  </si>
  <si>
    <t xml:space="preserve">Except where otherwise noted, Clear-Sighted Statistics is licensed under </t>
  </si>
  <si>
    <t xml:space="preserve">a Creative Commons License. You are free to share derivatives of this work for </t>
  </si>
  <si>
    <t>non-commercial purposes only. Please attribute this work to Edward Volchok.</t>
  </si>
  <si>
    <t>=ABS(D10/D5)</t>
  </si>
  <si>
    <t>Small</t>
  </si>
  <si>
    <t>Large</t>
  </si>
  <si>
    <t>Medium</t>
  </si>
  <si>
    <t>Interpretation</t>
  </si>
  <si>
    <t>ES (Cohen's d)</t>
  </si>
  <si>
    <t>=1-B21</t>
  </si>
  <si>
    <t>=(D19/D4)/D11</t>
  </si>
  <si>
    <t>=T.DIST((D19-D4)/D11,D7,TRUE)</t>
  </si>
  <si>
    <t>ES Interpretation</t>
  </si>
  <si>
    <t>=(F8-F1)/F4</t>
  </si>
  <si>
    <t>=NORM.DIST(F8,F1,F4,TRUE)</t>
  </si>
  <si>
    <t>=B6+(B11*B14)</t>
  </si>
  <si>
    <t>=2*(1-NORMSDIST(ABS(B15)))</t>
  </si>
  <si>
    <t>=NORM.DIST(B18,B5,B14,TRUE)</t>
  </si>
  <si>
    <t>=B13/B14</t>
  </si>
  <si>
    <t>=B5-B6 (Sampling Error and Effect Size)</t>
  </si>
  <si>
    <t>=IF(D14&gt;=C27,"Large",IF(D14&gt;=C26,"Medium",IF(C25&gt;=0.2,"Small","negligible")))</t>
  </si>
  <si>
    <t>*=IF(F6&gt;=E17,"Large",IF(F6&gt;=E16,"Medium",IF(F6&gt;=E15,"Small","negligible")))</t>
  </si>
  <si>
    <t>*See cell E13 (nested ifs)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</si>
</sst>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00000"/>
    <numFmt numFmtId="165" formatCode="0.0000"/>
    <numFmt numFmtId="166" formatCode="0.000"/>
    <numFmt numFmtId="167" formatCode="#,##0.0000"/>
    <numFmt numFmtId="168" formatCode="0.0%"/>
  </numFmts>
  <fonts count="10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vertAlign val="subscript"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4"/>
      <color theme="1"/>
      <name val="Calibri Bold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2" fontId="0" fillId="0" borderId="0" xfId="0" applyNumberFormat="1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quotePrefix="1" applyFont="1"/>
    <xf numFmtId="0" fontId="3" fillId="0" borderId="0" xfId="0" applyFont="1" applyAlignment="1">
      <alignment horizontal="left"/>
    </xf>
    <xf numFmtId="166" fontId="2" fillId="0" borderId="0" xfId="0" applyNumberFormat="1" applyFont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2" fillId="0" borderId="1" xfId="0" quotePrefix="1" applyFont="1" applyBorder="1"/>
    <xf numFmtId="0" fontId="3" fillId="0" borderId="1" xfId="0" applyFont="1" applyBorder="1" applyAlignment="1">
      <alignment horizontal="left"/>
    </xf>
    <xf numFmtId="166" fontId="2" fillId="0" borderId="1" xfId="0" applyNumberFormat="1" applyFont="1" applyBorder="1"/>
    <xf numFmtId="164" fontId="2" fillId="0" borderId="1" xfId="0" quotePrefix="1" applyNumberFormat="1" applyFont="1" applyBorder="1"/>
    <xf numFmtId="166" fontId="2" fillId="0" borderId="1" xfId="0" quotePrefix="1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165" fontId="2" fillId="0" borderId="0" xfId="0" applyNumberFormat="1" applyFont="1"/>
    <xf numFmtId="165" fontId="2" fillId="0" borderId="1" xfId="0" applyNumberFormat="1" applyFont="1" applyBorder="1"/>
    <xf numFmtId="9" fontId="2" fillId="0" borderId="0" xfId="1" applyFont="1"/>
    <xf numFmtId="0" fontId="3" fillId="0" borderId="0" xfId="0" applyFont="1"/>
    <xf numFmtId="9" fontId="3" fillId="0" borderId="0" xfId="1" applyFont="1"/>
    <xf numFmtId="3" fontId="3" fillId="0" borderId="0" xfId="0" applyNumberFormat="1" applyFont="1"/>
    <xf numFmtId="165" fontId="2" fillId="0" borderId="0" xfId="0" applyNumberFormat="1" applyFont="1" applyAlignment="1">
      <alignment horizontal="right"/>
    </xf>
    <xf numFmtId="167" fontId="2" fillId="0" borderId="0" xfId="0" applyNumberFormat="1" applyFont="1"/>
    <xf numFmtId="10" fontId="2" fillId="0" borderId="0" xfId="0" applyNumberFormat="1" applyFont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0" fontId="5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2" fontId="3" fillId="0" borderId="0" xfId="0" applyNumberFormat="1" applyFont="1"/>
    <xf numFmtId="168" fontId="2" fillId="0" borderId="0" xfId="0" applyNumberFormat="1" applyFont="1"/>
    <xf numFmtId="9" fontId="2" fillId="0" borderId="0" xfId="0" applyNumberFormat="1" applyFont="1"/>
    <xf numFmtId="0" fontId="7" fillId="0" borderId="8" xfId="0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0" fillId="0" borderId="9" xfId="0" applyBorder="1"/>
    <xf numFmtId="0" fontId="0" fillId="0" borderId="10" xfId="0" applyBorder="1"/>
    <xf numFmtId="2" fontId="2" fillId="0" borderId="0" xfId="0" applyNumberFormat="1" applyFont="1" applyAlignment="1">
      <alignment horizontal="right"/>
    </xf>
    <xf numFmtId="0" fontId="8" fillId="0" borderId="0" xfId="0" quotePrefix="1" applyFont="1"/>
    <xf numFmtId="0" fontId="9" fillId="0" borderId="0" xfId="0" quotePrefix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4.0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1663700</xdr:colOff>
      <xdr:row>3</xdr:row>
      <xdr:rowOff>190500</xdr:rowOff>
    </xdr:from>
    <xdr:to>
      <xdr:col>0</xdr:col>
      <xdr:colOff>4495800</xdr:colOff>
      <xdr:row>6</xdr:row>
      <xdr:rowOff>190500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1802EB-D6C3-8D4C-8E3B-1C29A12B94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63700" y="914400"/>
          <a:ext cx="2832100" cy="609600"/>
          <a:chOff x="0" y="0"/>
          <a:chExt cx="2653636" cy="60960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5013B7DE-8C7F-E644-9436-12AF1178B9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607695" cy="60960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F6D24CF-847A-FB44-B428-376BDB1255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64087" y="0"/>
            <a:ext cx="609600" cy="60960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C37A6D9-3D12-D440-8FAB-3123254531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84139" y="3048"/>
            <a:ext cx="603504" cy="603504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5B9A524-420C-7A46-9681-E348B7B6AC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050132" y="3048"/>
            <a:ext cx="603504" cy="60350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A9B29-9522-E94D-8DF0-2DECE329A291}">
  <dimension ref="A1:J146"/>
  <sheetViews>
    <sheetView workbookViewId="0">
      <pane ySplit="2" topLeftCell="A3" activePane="bottomLeft" state="frozenSplit"/>
      <selection pane="bottomLeft" activeCell="J27" sqref="J27"/>
    </sheetView>
  </sheetViews>
  <sheetFormatPr baseColWidth="10" defaultRowHeight="16"/>
  <cols>
    <col min="1" max="2" width="10.83203125" style="4"/>
    <col min="3" max="3" width="5.5" style="4" customWidth="1"/>
    <col min="4" max="4" width="20.83203125" style="4" bestFit="1" customWidth="1"/>
    <col min="5" max="5" width="27.6640625" style="4" bestFit="1" customWidth="1"/>
    <col min="6" max="6" width="8.83203125" style="4" customWidth="1"/>
    <col min="7" max="7" width="25.6640625" style="4" bestFit="1" customWidth="1"/>
    <col min="8" max="21" width="10.83203125" style="4"/>
    <col min="22" max="22" width="10.83203125" style="4" customWidth="1"/>
    <col min="23" max="16384" width="10.83203125" style="4"/>
  </cols>
  <sheetData>
    <row r="1" spans="1:10">
      <c r="A1" s="3" t="s">
        <v>2</v>
      </c>
      <c r="B1" s="11" t="s">
        <v>3</v>
      </c>
      <c r="C1" s="18">
        <v>0.05</v>
      </c>
      <c r="D1" s="14" t="s">
        <v>11</v>
      </c>
      <c r="E1" s="11" t="s">
        <v>4</v>
      </c>
      <c r="F1" s="12">
        <f>AVERAGE(A2:A82)</f>
        <v>70.003086419753089</v>
      </c>
      <c r="G1" s="13" t="s">
        <v>10</v>
      </c>
      <c r="J1" s="5"/>
    </row>
    <row r="2" spans="1:10">
      <c r="A2" s="5">
        <v>68</v>
      </c>
      <c r="B2" s="11" t="s">
        <v>6</v>
      </c>
      <c r="C2" s="18">
        <f>COUNT(A2:A82)</f>
        <v>81</v>
      </c>
      <c r="D2" s="19" t="s">
        <v>12</v>
      </c>
      <c r="E2" s="11" t="s">
        <v>0</v>
      </c>
      <c r="F2" s="12">
        <v>69</v>
      </c>
      <c r="G2" s="14" t="s">
        <v>11</v>
      </c>
      <c r="H2" s="6"/>
      <c r="J2" s="5"/>
    </row>
    <row r="3" spans="1:10">
      <c r="A3" s="5">
        <v>71.25</v>
      </c>
      <c r="B3" s="11" t="s">
        <v>16</v>
      </c>
      <c r="C3" s="15">
        <f>ABS(_xlfn.NORM.S.INV(C1))</f>
        <v>1.6448536269514726</v>
      </c>
      <c r="D3" s="8" t="s">
        <v>25</v>
      </c>
      <c r="E3" s="11" t="s">
        <v>1</v>
      </c>
      <c r="F3" s="12">
        <v>3</v>
      </c>
      <c r="G3" s="14" t="s">
        <v>11</v>
      </c>
      <c r="H3" s="6"/>
    </row>
    <row r="4" spans="1:10">
      <c r="A4" s="5">
        <v>71.25</v>
      </c>
      <c r="E4" s="11" t="s">
        <v>7</v>
      </c>
      <c r="F4" s="15">
        <f>F3/SQRT(C2)</f>
        <v>0.33333333333333331</v>
      </c>
      <c r="G4" s="13" t="s">
        <v>13</v>
      </c>
    </row>
    <row r="5" spans="1:10">
      <c r="A5" s="5">
        <v>68.5</v>
      </c>
      <c r="E5" s="11" t="s">
        <v>8</v>
      </c>
      <c r="F5" s="15">
        <f>(F1-F2)/(F3/SQRT(C2))</f>
        <v>3.0092592592592666</v>
      </c>
      <c r="G5" s="16" t="s">
        <v>14</v>
      </c>
    </row>
    <row r="6" spans="1:10">
      <c r="A6" s="5">
        <v>72</v>
      </c>
      <c r="E6" s="11" t="s">
        <v>9</v>
      </c>
      <c r="F6" s="17">
        <f>ABS(F1-F2)/F3</f>
        <v>0.33436213991769631</v>
      </c>
      <c r="G6" s="13" t="s">
        <v>15</v>
      </c>
    </row>
    <row r="7" spans="1:10">
      <c r="A7" s="5">
        <v>67</v>
      </c>
      <c r="E7" s="11" t="s">
        <v>91</v>
      </c>
      <c r="F7" s="7" t="str">
        <f>IF(F6&gt;=E17,"Large",IF(F6&gt;=E16,"Medium",IF(F6&gt;=E15,"Small","negligible")))</f>
        <v>Small</v>
      </c>
      <c r="G7" s="13" t="s">
        <v>101</v>
      </c>
    </row>
    <row r="8" spans="1:10">
      <c r="A8" s="5">
        <v>67.25</v>
      </c>
      <c r="E8" s="20" t="s">
        <v>17</v>
      </c>
      <c r="F8" s="15">
        <f>F2+(C3*F4)</f>
        <v>69.548284542317163</v>
      </c>
      <c r="G8" s="13" t="s">
        <v>18</v>
      </c>
    </row>
    <row r="9" spans="1:10">
      <c r="A9" s="5">
        <v>67.5</v>
      </c>
      <c r="E9" s="11" t="s">
        <v>20</v>
      </c>
      <c r="F9" s="15">
        <f>(F8-F1)/F4</f>
        <v>-1.3644056323077791</v>
      </c>
      <c r="G9" s="13" t="s">
        <v>92</v>
      </c>
    </row>
    <row r="10" spans="1:10">
      <c r="A10" s="5">
        <v>69.5</v>
      </c>
      <c r="E10" s="11" t="s">
        <v>21</v>
      </c>
      <c r="F10" s="22">
        <f>1-NORMSDIST(ABS(F9))</f>
        <v>8.6219968112906553E-2</v>
      </c>
      <c r="G10" s="13" t="s">
        <v>23</v>
      </c>
    </row>
    <row r="11" spans="1:10">
      <c r="A11" s="5">
        <v>70.25</v>
      </c>
      <c r="E11" s="11" t="s">
        <v>19</v>
      </c>
      <c r="F11" s="17">
        <f>_xlfn.NORM.DIST(F8,F1,F4,TRUE)</f>
        <v>8.6219968112906567E-2</v>
      </c>
      <c r="G11" s="13" t="s">
        <v>93</v>
      </c>
    </row>
    <row r="12" spans="1:10">
      <c r="A12" s="5">
        <v>71</v>
      </c>
      <c r="E12" s="11" t="s">
        <v>22</v>
      </c>
      <c r="F12" s="15">
        <f>1-F11</f>
        <v>0.91378003188709345</v>
      </c>
      <c r="G12" s="17" t="s">
        <v>24</v>
      </c>
    </row>
    <row r="13" spans="1:10">
      <c r="A13" s="5">
        <v>69</v>
      </c>
      <c r="E13" s="47" t="s">
        <v>100</v>
      </c>
      <c r="F13" s="10"/>
      <c r="G13" s="1"/>
    </row>
    <row r="14" spans="1:10">
      <c r="A14" s="5">
        <v>74</v>
      </c>
      <c r="E14" s="7" t="s">
        <v>53</v>
      </c>
      <c r="F14" s="10" t="s">
        <v>86</v>
      </c>
    </row>
    <row r="15" spans="1:10">
      <c r="A15" s="5">
        <v>68.25</v>
      </c>
      <c r="E15" s="45">
        <v>0.2</v>
      </c>
      <c r="F15" s="1" t="s">
        <v>83</v>
      </c>
    </row>
    <row r="16" spans="1:10">
      <c r="A16" s="5">
        <v>65.25</v>
      </c>
      <c r="E16" s="45">
        <v>0.5</v>
      </c>
      <c r="F16" s="1" t="s">
        <v>85</v>
      </c>
    </row>
    <row r="17" spans="1:6">
      <c r="A17" s="5">
        <v>67.25</v>
      </c>
      <c r="E17" s="45">
        <v>0.8</v>
      </c>
      <c r="F17" s="1" t="s">
        <v>84</v>
      </c>
    </row>
    <row r="18" spans="1:6">
      <c r="A18" s="5">
        <v>68.5</v>
      </c>
    </row>
    <row r="19" spans="1:6">
      <c r="A19" s="5">
        <v>71</v>
      </c>
      <c r="E19" s="35" t="s">
        <v>46</v>
      </c>
      <c r="F19" s="30"/>
    </row>
    <row r="20" spans="1:6">
      <c r="A20" s="5">
        <v>69.5</v>
      </c>
      <c r="E20" s="31" t="s">
        <v>47</v>
      </c>
      <c r="F20" s="32"/>
    </row>
    <row r="21" spans="1:6">
      <c r="A21" s="5">
        <v>75</v>
      </c>
      <c r="E21" s="31" t="s">
        <v>48</v>
      </c>
      <c r="F21" s="32"/>
    </row>
    <row r="22" spans="1:6">
      <c r="A22" s="5">
        <v>68.25</v>
      </c>
      <c r="E22" s="31" t="s">
        <v>49</v>
      </c>
      <c r="F22" s="32"/>
    </row>
    <row r="23" spans="1:6">
      <c r="A23" s="5">
        <v>68.75</v>
      </c>
      <c r="E23" s="33" t="s">
        <v>50</v>
      </c>
      <c r="F23" s="34"/>
    </row>
    <row r="24" spans="1:6">
      <c r="A24" s="5">
        <v>64</v>
      </c>
    </row>
    <row r="25" spans="1:6">
      <c r="A25" s="5">
        <v>67.5</v>
      </c>
    </row>
    <row r="26" spans="1:6">
      <c r="A26" s="5">
        <v>74</v>
      </c>
    </row>
    <row r="27" spans="1:6">
      <c r="A27" s="5">
        <v>74</v>
      </c>
    </row>
    <row r="28" spans="1:6">
      <c r="A28" s="5">
        <v>68</v>
      </c>
    </row>
    <row r="29" spans="1:6">
      <c r="A29" s="5">
        <v>70</v>
      </c>
    </row>
    <row r="30" spans="1:6">
      <c r="A30" s="5">
        <v>72</v>
      </c>
    </row>
    <row r="31" spans="1:6">
      <c r="A31" s="5">
        <v>69</v>
      </c>
    </row>
    <row r="32" spans="1:6">
      <c r="A32" s="5">
        <v>64.75</v>
      </c>
    </row>
    <row r="33" spans="1:1">
      <c r="A33" s="5">
        <v>66.5</v>
      </c>
    </row>
    <row r="34" spans="1:1">
      <c r="A34" s="5">
        <v>70</v>
      </c>
    </row>
    <row r="35" spans="1:1">
      <c r="A35" s="5">
        <v>68.25</v>
      </c>
    </row>
    <row r="36" spans="1:1">
      <c r="A36" s="5">
        <v>73</v>
      </c>
    </row>
    <row r="37" spans="1:1">
      <c r="A37" s="5">
        <v>73</v>
      </c>
    </row>
    <row r="38" spans="1:1">
      <c r="A38" s="5">
        <v>73.5</v>
      </c>
    </row>
    <row r="39" spans="1:1">
      <c r="A39" s="5">
        <v>72</v>
      </c>
    </row>
    <row r="40" spans="1:1">
      <c r="A40" s="5">
        <v>73.25</v>
      </c>
    </row>
    <row r="41" spans="1:1">
      <c r="A41" s="5">
        <v>66.25</v>
      </c>
    </row>
    <row r="42" spans="1:1">
      <c r="A42" s="5">
        <v>74.5</v>
      </c>
    </row>
    <row r="43" spans="1:1">
      <c r="A43" s="5">
        <v>71</v>
      </c>
    </row>
    <row r="44" spans="1:1">
      <c r="A44" s="5">
        <v>74</v>
      </c>
    </row>
    <row r="45" spans="1:1">
      <c r="A45" s="5">
        <v>73.25</v>
      </c>
    </row>
    <row r="46" spans="1:1">
      <c r="A46" s="5">
        <v>72.5</v>
      </c>
    </row>
    <row r="47" spans="1:1">
      <c r="A47" s="5">
        <v>73</v>
      </c>
    </row>
    <row r="48" spans="1:1">
      <c r="A48" s="5">
        <v>74</v>
      </c>
    </row>
    <row r="49" spans="1:1">
      <c r="A49" s="5">
        <v>67</v>
      </c>
    </row>
    <row r="50" spans="1:1">
      <c r="A50" s="5">
        <v>72.75</v>
      </c>
    </row>
    <row r="51" spans="1:1">
      <c r="A51" s="5">
        <v>72</v>
      </c>
    </row>
    <row r="52" spans="1:1">
      <c r="A52" s="5">
        <v>66.5</v>
      </c>
    </row>
    <row r="53" spans="1:1">
      <c r="A53" s="5">
        <v>72</v>
      </c>
    </row>
    <row r="54" spans="1:1">
      <c r="A54" s="5">
        <v>73</v>
      </c>
    </row>
    <row r="55" spans="1:1">
      <c r="A55" s="5">
        <v>68</v>
      </c>
    </row>
    <row r="56" spans="1:1">
      <c r="A56" s="5">
        <v>73.25</v>
      </c>
    </row>
    <row r="57" spans="1:1">
      <c r="A57" s="5">
        <v>70</v>
      </c>
    </row>
    <row r="58" spans="1:1">
      <c r="A58" s="5">
        <v>72.25</v>
      </c>
    </row>
    <row r="59" spans="1:1">
      <c r="A59" s="5">
        <v>68</v>
      </c>
    </row>
    <row r="60" spans="1:1">
      <c r="A60" s="5">
        <v>65.75</v>
      </c>
    </row>
    <row r="61" spans="1:1">
      <c r="A61" s="5">
        <v>70</v>
      </c>
    </row>
    <row r="62" spans="1:1">
      <c r="A62" s="5">
        <v>68</v>
      </c>
    </row>
    <row r="63" spans="1:1">
      <c r="A63" s="5">
        <v>67</v>
      </c>
    </row>
    <row r="64" spans="1:1">
      <c r="A64" s="5">
        <v>73</v>
      </c>
    </row>
    <row r="65" spans="1:1">
      <c r="A65" s="5">
        <v>72</v>
      </c>
    </row>
    <row r="66" spans="1:1">
      <c r="A66" s="5">
        <v>68</v>
      </c>
    </row>
    <row r="67" spans="1:1">
      <c r="A67" s="5">
        <v>67</v>
      </c>
    </row>
    <row r="68" spans="1:1">
      <c r="A68" s="5">
        <v>66</v>
      </c>
    </row>
    <row r="69" spans="1:1">
      <c r="A69" s="5">
        <v>69</v>
      </c>
    </row>
    <row r="70" spans="1:1">
      <c r="A70" s="5">
        <v>72</v>
      </c>
    </row>
    <row r="71" spans="1:1">
      <c r="A71" s="5">
        <v>72</v>
      </c>
    </row>
    <row r="72" spans="1:1">
      <c r="A72" s="5">
        <v>72.25</v>
      </c>
    </row>
    <row r="73" spans="1:1">
      <c r="A73" s="5">
        <v>73</v>
      </c>
    </row>
    <row r="74" spans="1:1">
      <c r="A74" s="5">
        <v>75</v>
      </c>
    </row>
    <row r="75" spans="1:1">
      <c r="A75" s="5">
        <v>69</v>
      </c>
    </row>
    <row r="76" spans="1:1">
      <c r="A76" s="5">
        <v>64</v>
      </c>
    </row>
    <row r="77" spans="1:1">
      <c r="A77" s="5">
        <v>74.25</v>
      </c>
    </row>
    <row r="78" spans="1:1">
      <c r="A78" s="5">
        <v>65</v>
      </c>
    </row>
    <row r="79" spans="1:1">
      <c r="A79" s="5">
        <v>72</v>
      </c>
    </row>
    <row r="80" spans="1:1">
      <c r="A80" s="5">
        <v>72.75</v>
      </c>
    </row>
    <row r="81" spans="1:1">
      <c r="A81" s="5">
        <v>65</v>
      </c>
    </row>
    <row r="82" spans="1:1">
      <c r="A82" s="5">
        <v>64</v>
      </c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 s="5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  <row r="110" spans="1:1">
      <c r="A110" s="5"/>
    </row>
    <row r="111" spans="1:1">
      <c r="A111" s="5"/>
    </row>
    <row r="112" spans="1:1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F575-EA1B-FA46-A0F9-B844CF4B9630}">
  <dimension ref="A1:H27"/>
  <sheetViews>
    <sheetView workbookViewId="0">
      <selection activeCell="C23" sqref="C23"/>
    </sheetView>
  </sheetViews>
  <sheetFormatPr baseColWidth="10" defaultRowHeight="16"/>
  <cols>
    <col min="1" max="1" width="18.33203125" style="1" bestFit="1" customWidth="1"/>
    <col min="2" max="2" width="8.6640625" style="1" customWidth="1"/>
    <col min="3" max="3" width="68.33203125" style="1" customWidth="1"/>
    <col min="4" max="4" width="10.83203125" style="1"/>
    <col min="5" max="5" width="15.6640625" style="1" customWidth="1"/>
    <col min="6" max="6" width="10.6640625" style="1" customWidth="1"/>
    <col min="7" max="11" width="10.83203125" style="1"/>
    <col min="12" max="12" width="7.1640625" style="1" bestFit="1" customWidth="1"/>
    <col min="13" max="16384" width="10.83203125" style="1"/>
  </cols>
  <sheetData>
    <row r="1" spans="1:8">
      <c r="A1" s="1" t="s">
        <v>26</v>
      </c>
      <c r="C1" s="1" t="s">
        <v>75</v>
      </c>
    </row>
    <row r="2" spans="1:8">
      <c r="A2" s="7" t="s">
        <v>30</v>
      </c>
      <c r="B2" s="24">
        <v>0.05</v>
      </c>
      <c r="C2" s="24" t="s">
        <v>74</v>
      </c>
    </row>
    <row r="3" spans="1:8">
      <c r="A3" s="7" t="s">
        <v>27</v>
      </c>
      <c r="B3" s="24">
        <v>974</v>
      </c>
      <c r="C3" s="24" t="s">
        <v>74</v>
      </c>
    </row>
    <row r="4" spans="1:8">
      <c r="A4" s="7" t="s">
        <v>6</v>
      </c>
      <c r="B4" s="26">
        <v>1522</v>
      </c>
      <c r="C4" s="24" t="s">
        <v>74</v>
      </c>
    </row>
    <row r="5" spans="1:8">
      <c r="A5" s="7" t="s">
        <v>28</v>
      </c>
      <c r="B5" s="23">
        <f>B3/B4</f>
        <v>0.6399474375821288</v>
      </c>
      <c r="C5" s="8" t="s">
        <v>29</v>
      </c>
    </row>
    <row r="6" spans="1:8">
      <c r="A6" s="7" t="s">
        <v>44</v>
      </c>
      <c r="B6" s="25">
        <v>0.61</v>
      </c>
      <c r="C6" s="24" t="s">
        <v>74</v>
      </c>
    </row>
    <row r="7" spans="1:8">
      <c r="A7" s="7" t="s">
        <v>38</v>
      </c>
      <c r="B7" s="1" t="s">
        <v>39</v>
      </c>
    </row>
    <row r="8" spans="1:8">
      <c r="A8" s="7" t="s">
        <v>40</v>
      </c>
      <c r="B8" s="1" t="s">
        <v>41</v>
      </c>
    </row>
    <row r="9" spans="1:8" ht="18">
      <c r="A9" s="7" t="s">
        <v>31</v>
      </c>
      <c r="B9" s="1" t="s">
        <v>32</v>
      </c>
    </row>
    <row r="10" spans="1:8">
      <c r="A10" s="7" t="s">
        <v>34</v>
      </c>
      <c r="B10" s="10">
        <f>_xlfn.NORM.S.INV(B2/2)</f>
        <v>-1.9599639845400538</v>
      </c>
      <c r="C10" s="8" t="s">
        <v>36</v>
      </c>
    </row>
    <row r="11" spans="1:8">
      <c r="A11" s="7" t="s">
        <v>35</v>
      </c>
      <c r="B11" s="10">
        <f>ABS(_xlfn.NORM.S.INV(B2/2))</f>
        <v>1.9599639845400538</v>
      </c>
      <c r="C11" s="8" t="s">
        <v>37</v>
      </c>
    </row>
    <row r="12" spans="1:8">
      <c r="A12" s="7" t="s">
        <v>33</v>
      </c>
      <c r="B12" s="1" t="str">
        <f>"Reject the Null hpothesis if z is "&amp;CONCATENATE(TEXT(B10,"0.000"))&amp;" or is "&amp;CONCATENATE(TEXT(B11,"0.000"))</f>
        <v>Reject the Null hpothesis if z is -1.960 or is 1.960</v>
      </c>
      <c r="F12" s="40"/>
    </row>
    <row r="13" spans="1:8">
      <c r="A13" s="7" t="s">
        <v>42</v>
      </c>
      <c r="B13" s="10">
        <f>B5-B6</f>
        <v>2.9947437582128811E-2</v>
      </c>
      <c r="C13" s="8" t="s">
        <v>98</v>
      </c>
    </row>
    <row r="14" spans="1:8">
      <c r="A14" s="7" t="s">
        <v>43</v>
      </c>
      <c r="B14" s="27">
        <f>SQRT(B6*(1-B6)/B4)</f>
        <v>1.2502299394293301E-2</v>
      </c>
      <c r="C14" s="8" t="s">
        <v>76</v>
      </c>
    </row>
    <row r="15" spans="1:8">
      <c r="A15" s="7" t="s">
        <v>8</v>
      </c>
      <c r="B15" s="10">
        <f>B13/B14</f>
        <v>2.395354377435432</v>
      </c>
      <c r="C15" s="8" t="s">
        <v>97</v>
      </c>
    </row>
    <row r="16" spans="1:8">
      <c r="A16" s="7" t="s">
        <v>45</v>
      </c>
      <c r="B16" s="28">
        <f>2*(1-NORMSDIST(ABS(B15)))</f>
        <v>1.6604308442751625E-2</v>
      </c>
      <c r="C16" s="8" t="s">
        <v>95</v>
      </c>
      <c r="D16" s="8"/>
      <c r="E16" s="8"/>
      <c r="F16" s="8"/>
      <c r="G16" s="8"/>
      <c r="H16" s="8"/>
    </row>
    <row r="17" spans="1:8">
      <c r="A17" s="7"/>
      <c r="D17" s="8"/>
      <c r="E17" s="8"/>
      <c r="F17" s="8"/>
      <c r="G17" s="8"/>
      <c r="H17" s="8"/>
    </row>
    <row r="18" spans="1:8">
      <c r="A18" s="7" t="s">
        <v>51</v>
      </c>
      <c r="B18" s="21">
        <f>B6+(B11*B14)</f>
        <v>0.63450405653675179</v>
      </c>
      <c r="C18" s="8" t="s">
        <v>94</v>
      </c>
      <c r="D18" s="8"/>
      <c r="E18" s="8"/>
      <c r="F18" s="8"/>
      <c r="G18" s="8"/>
      <c r="H18" s="8"/>
    </row>
    <row r="19" spans="1:8">
      <c r="A19" s="7" t="s">
        <v>19</v>
      </c>
      <c r="B19" s="29">
        <f>_xlfn.NORM.DIST(B18,B5,B14,TRUE)</f>
        <v>0.33163954127110895</v>
      </c>
      <c r="C19" s="8" t="s">
        <v>96</v>
      </c>
      <c r="D19" s="8"/>
      <c r="E19" s="8"/>
      <c r="F19" s="8"/>
      <c r="G19" s="8"/>
      <c r="H19" s="8"/>
    </row>
    <row r="20" spans="1:8">
      <c r="A20" s="7" t="s">
        <v>22</v>
      </c>
      <c r="B20" s="29">
        <f>1-B19</f>
        <v>0.66836045872889105</v>
      </c>
      <c r="C20" s="8" t="s">
        <v>88</v>
      </c>
      <c r="D20" s="8"/>
      <c r="E20" s="8"/>
      <c r="F20" s="8"/>
      <c r="G20" s="8"/>
      <c r="H20" s="8"/>
    </row>
    <row r="21" spans="1:8">
      <c r="D21" s="8"/>
      <c r="E21" s="8"/>
      <c r="F21" s="8"/>
      <c r="G21" s="8"/>
      <c r="H21" s="8"/>
    </row>
    <row r="22" spans="1:8">
      <c r="C22" s="8"/>
    </row>
    <row r="24" spans="1:8">
      <c r="A24" s="8"/>
      <c r="B24" s="8"/>
      <c r="C24" s="8"/>
    </row>
    <row r="25" spans="1:8">
      <c r="A25" s="8"/>
      <c r="B25" s="8"/>
      <c r="C25" s="8"/>
    </row>
    <row r="26" spans="1:8">
      <c r="A26" s="8"/>
      <c r="B26" s="8"/>
      <c r="C26" s="8"/>
    </row>
    <row r="27" spans="1:8">
      <c r="A27" s="8"/>
      <c r="B27" s="8"/>
      <c r="C27" s="8"/>
    </row>
  </sheetData>
  <dataValidations count="1">
    <dataValidation type="list" allowBlank="1" showInputMessage="1" showErrorMessage="1" prompt="Direction of Test_x000a_" sqref="B8" xr:uid="{37CA046F-C0F9-6C4C-86AE-67B7E9B82C51}">
      <formula1>$K$10:$K$12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7217-0D83-8042-AA91-E2EDB98C0341}">
  <dimension ref="A1:H61"/>
  <sheetViews>
    <sheetView tabSelected="1" workbookViewId="0">
      <selection activeCell="H33" sqref="H33"/>
    </sheetView>
  </sheetViews>
  <sheetFormatPr baseColWidth="10" defaultRowHeight="16"/>
  <cols>
    <col min="1" max="1" width="3.1640625" style="1" bestFit="1" customWidth="1"/>
    <col min="2" max="2" width="10.83203125" style="1"/>
    <col min="3" max="3" width="14.33203125" style="7" bestFit="1" customWidth="1"/>
    <col min="4" max="4" width="8" style="1" customWidth="1"/>
    <col min="5" max="5" width="46" style="1" customWidth="1"/>
    <col min="6" max="16384" width="10.83203125" style="1"/>
  </cols>
  <sheetData>
    <row r="1" spans="1:5" ht="51">
      <c r="B1" s="37" t="s">
        <v>52</v>
      </c>
      <c r="E1" s="2" t="s">
        <v>55</v>
      </c>
    </row>
    <row r="2" spans="1:5">
      <c r="A2" s="1">
        <v>1</v>
      </c>
      <c r="B2" s="36">
        <v>6.5</v>
      </c>
      <c r="C2" s="7" t="s">
        <v>30</v>
      </c>
      <c r="D2" s="24">
        <v>0.05</v>
      </c>
      <c r="E2" s="9" t="s">
        <v>64</v>
      </c>
    </row>
    <row r="3" spans="1:5">
      <c r="A3" s="1">
        <v>2</v>
      </c>
      <c r="B3" s="36">
        <v>4.75</v>
      </c>
      <c r="C3" s="7" t="s">
        <v>0</v>
      </c>
      <c r="D3" s="38">
        <v>4</v>
      </c>
      <c r="E3" s="24" t="s">
        <v>65</v>
      </c>
    </row>
    <row r="4" spans="1:5">
      <c r="A4" s="1">
        <v>3</v>
      </c>
      <c r="B4" s="36">
        <v>5.25</v>
      </c>
      <c r="C4" s="7" t="s">
        <v>4</v>
      </c>
      <c r="D4" s="10">
        <f>AVERAGE(B2:B61)</f>
        <v>5</v>
      </c>
      <c r="E4" s="8" t="s">
        <v>56</v>
      </c>
    </row>
    <row r="5" spans="1:5">
      <c r="A5" s="1">
        <v>4</v>
      </c>
      <c r="B5" s="36">
        <v>6.25</v>
      </c>
      <c r="C5" s="7" t="s">
        <v>5</v>
      </c>
      <c r="D5" s="10">
        <f>_xlfn.STDEV.S(B2:B51)</f>
        <v>2.3834730704480429</v>
      </c>
      <c r="E5" s="8" t="s">
        <v>57</v>
      </c>
    </row>
    <row r="6" spans="1:5">
      <c r="A6" s="1">
        <v>5</v>
      </c>
      <c r="B6" s="36">
        <v>2.25</v>
      </c>
      <c r="C6" s="7" t="s">
        <v>6</v>
      </c>
      <c r="D6" s="1">
        <f>COUNT(A2:A61)</f>
        <v>60</v>
      </c>
      <c r="E6" s="8" t="s">
        <v>71</v>
      </c>
    </row>
    <row r="7" spans="1:5">
      <c r="A7" s="1">
        <v>6</v>
      </c>
      <c r="B7" s="36">
        <v>8.5</v>
      </c>
      <c r="C7" s="7" t="s">
        <v>54</v>
      </c>
      <c r="D7" s="1">
        <f>D6-1</f>
        <v>59</v>
      </c>
      <c r="E7" s="8" t="s">
        <v>58</v>
      </c>
    </row>
    <row r="8" spans="1:5">
      <c r="A8" s="1">
        <v>7</v>
      </c>
      <c r="B8" s="36">
        <v>9</v>
      </c>
      <c r="C8" s="7" t="s">
        <v>16</v>
      </c>
      <c r="D8" s="10">
        <f>ABS(_xlfn.T.INV(D2,$D$7))</f>
        <v>1.6710930321038957</v>
      </c>
      <c r="E8" s="8" t="s">
        <v>72</v>
      </c>
    </row>
    <row r="9" spans="1:5">
      <c r="A9" s="1">
        <v>8</v>
      </c>
      <c r="B9" s="36">
        <v>5</v>
      </c>
      <c r="C9"/>
    </row>
    <row r="10" spans="1:5">
      <c r="A10" s="1">
        <v>9</v>
      </c>
      <c r="B10" s="36">
        <v>4.5</v>
      </c>
      <c r="C10" s="7" t="s">
        <v>59</v>
      </c>
      <c r="D10" s="10">
        <f>ABS(D4-D3)</f>
        <v>1</v>
      </c>
      <c r="E10" s="8" t="s">
        <v>73</v>
      </c>
    </row>
    <row r="11" spans="1:5">
      <c r="A11" s="1">
        <v>10</v>
      </c>
      <c r="B11" s="36">
        <v>4</v>
      </c>
      <c r="C11" s="7" t="s">
        <v>70</v>
      </c>
      <c r="D11" s="21">
        <f>D5/SQRT(D6)</f>
        <v>0.30770505026597089</v>
      </c>
      <c r="E11" s="8" t="s">
        <v>60</v>
      </c>
    </row>
    <row r="12" spans="1:5">
      <c r="A12" s="1">
        <v>11</v>
      </c>
      <c r="B12" s="36">
        <v>4</v>
      </c>
      <c r="C12" s="7" t="s">
        <v>61</v>
      </c>
      <c r="D12" s="10">
        <f>D10/D11</f>
        <v>3.2498654121394184</v>
      </c>
      <c r="E12" s="8" t="s">
        <v>62</v>
      </c>
    </row>
    <row r="13" spans="1:5">
      <c r="A13" s="1">
        <v>12</v>
      </c>
      <c r="B13" s="36">
        <v>7</v>
      </c>
      <c r="C13" s="7" t="s">
        <v>45</v>
      </c>
      <c r="D13" s="21">
        <f>TDIST(ABS(D12),D7,1)</f>
        <v>9.5451879857312496E-4</v>
      </c>
      <c r="E13" s="8" t="s">
        <v>63</v>
      </c>
    </row>
    <row r="14" spans="1:5">
      <c r="A14" s="1">
        <v>13</v>
      </c>
      <c r="B14" s="36">
        <v>3.5</v>
      </c>
      <c r="C14" s="7" t="s">
        <v>87</v>
      </c>
      <c r="D14" s="21">
        <f>ABS(D10/D5)</f>
        <v>0.41955582062104901</v>
      </c>
      <c r="E14" s="8" t="s">
        <v>82</v>
      </c>
    </row>
    <row r="15" spans="1:5">
      <c r="A15" s="1">
        <v>14</v>
      </c>
      <c r="B15" s="36">
        <v>3</v>
      </c>
      <c r="C15" s="7" t="s">
        <v>86</v>
      </c>
      <c r="D15" s="1" t="str">
        <f>IF(D14&gt;=C27,"Large",IF(D14&gt;=C26,"Medium",IF(C25&gt;=0.2,"Small","negligible")))</f>
        <v>Small</v>
      </c>
      <c r="E15" s="46" t="s">
        <v>99</v>
      </c>
    </row>
    <row r="16" spans="1:5">
      <c r="A16" s="1">
        <v>15</v>
      </c>
      <c r="B16" s="36">
        <v>2</v>
      </c>
      <c r="C16" s="7" t="s">
        <v>33</v>
      </c>
      <c r="D16" s="1" t="s">
        <v>66</v>
      </c>
    </row>
    <row r="17" spans="1:8">
      <c r="A17" s="1">
        <v>16</v>
      </c>
      <c r="B17" s="36">
        <v>1.25</v>
      </c>
      <c r="C17" s="7" t="s">
        <v>67</v>
      </c>
      <c r="D17" s="1" t="str">
        <f>IF(D13&lt;D2,"Fail to reject null hypothesis","Reject null hypothesis")</f>
        <v>Fail to reject null hypothesis</v>
      </c>
      <c r="H17" s="39"/>
    </row>
    <row r="18" spans="1:8">
      <c r="A18" s="1">
        <v>17</v>
      </c>
      <c r="B18" s="36">
        <v>6.5</v>
      </c>
    </row>
    <row r="19" spans="1:8">
      <c r="A19" s="1">
        <v>18</v>
      </c>
      <c r="B19" s="36">
        <v>8</v>
      </c>
      <c r="C19" s="7" t="s">
        <v>68</v>
      </c>
      <c r="D19" s="10">
        <f>D3+(D8*D11)</f>
        <v>4.5142037654426428</v>
      </c>
      <c r="E19" s="8" t="s">
        <v>69</v>
      </c>
    </row>
    <row r="20" spans="1:8">
      <c r="A20" s="1">
        <v>19</v>
      </c>
      <c r="B20" s="36">
        <v>5.5</v>
      </c>
      <c r="C20" s="7" t="s">
        <v>78</v>
      </c>
      <c r="D20" s="10">
        <f>(D19/D4)/D11</f>
        <v>2.9341109361323139</v>
      </c>
      <c r="E20" s="8" t="s">
        <v>89</v>
      </c>
    </row>
    <row r="21" spans="1:8">
      <c r="A21" s="1">
        <v>20</v>
      </c>
      <c r="B21" s="36">
        <v>6</v>
      </c>
      <c r="C21" s="7" t="s">
        <v>19</v>
      </c>
      <c r="D21" s="39">
        <f>_xlfn.T.DIST((D19-D4)/D11,D7,TRUE)</f>
        <v>5.9867628094911099E-2</v>
      </c>
      <c r="E21" s="8" t="s">
        <v>90</v>
      </c>
    </row>
    <row r="22" spans="1:8">
      <c r="A22" s="1">
        <v>21</v>
      </c>
      <c r="B22" s="36">
        <v>7</v>
      </c>
      <c r="C22" s="7" t="s">
        <v>22</v>
      </c>
      <c r="D22" s="39">
        <f>1-D21</f>
        <v>0.94013237190508891</v>
      </c>
      <c r="E22" s="8" t="s">
        <v>77</v>
      </c>
    </row>
    <row r="23" spans="1:8">
      <c r="A23" s="1">
        <v>22</v>
      </c>
      <c r="B23" s="36">
        <v>3</v>
      </c>
    </row>
    <row r="24" spans="1:8">
      <c r="A24" s="1">
        <v>23</v>
      </c>
      <c r="B24" s="36">
        <v>4.25</v>
      </c>
      <c r="C24" s="7" t="s">
        <v>53</v>
      </c>
      <c r="D24" s="10" t="s">
        <v>86</v>
      </c>
    </row>
    <row r="25" spans="1:8">
      <c r="A25" s="1">
        <v>24</v>
      </c>
      <c r="B25" s="36">
        <v>9.5</v>
      </c>
      <c r="C25" s="45">
        <v>0.2</v>
      </c>
      <c r="D25" s="1" t="s">
        <v>83</v>
      </c>
    </row>
    <row r="26" spans="1:8">
      <c r="A26" s="1">
        <v>25</v>
      </c>
      <c r="B26" s="36">
        <v>7.25</v>
      </c>
      <c r="C26" s="45">
        <v>0.5</v>
      </c>
      <c r="D26" s="1" t="s">
        <v>85</v>
      </c>
    </row>
    <row r="27" spans="1:8">
      <c r="A27" s="1">
        <v>26</v>
      </c>
      <c r="B27" s="36">
        <v>8.65</v>
      </c>
      <c r="C27" s="45">
        <v>0.8</v>
      </c>
      <c r="D27" s="1" t="s">
        <v>84</v>
      </c>
    </row>
    <row r="28" spans="1:8">
      <c r="A28" s="1">
        <v>27</v>
      </c>
      <c r="B28" s="36">
        <v>4</v>
      </c>
      <c r="C28" s="45"/>
    </row>
    <row r="29" spans="1:8">
      <c r="A29" s="1">
        <v>28</v>
      </c>
      <c r="B29" s="36">
        <v>3</v>
      </c>
    </row>
    <row r="30" spans="1:8">
      <c r="A30" s="1">
        <v>29</v>
      </c>
      <c r="B30" s="36">
        <v>2</v>
      </c>
    </row>
    <row r="31" spans="1:8">
      <c r="A31" s="1">
        <v>30</v>
      </c>
      <c r="B31" s="36">
        <v>1.1499999999999999</v>
      </c>
    </row>
    <row r="32" spans="1:8">
      <c r="A32" s="1">
        <v>31</v>
      </c>
      <c r="B32" s="36">
        <v>6</v>
      </c>
    </row>
    <row r="33" spans="1:5">
      <c r="A33" s="1">
        <v>32</v>
      </c>
      <c r="B33" s="36">
        <v>5.75</v>
      </c>
      <c r="E33" s="10"/>
    </row>
    <row r="34" spans="1:5">
      <c r="A34" s="1">
        <v>33</v>
      </c>
      <c r="B34" s="36">
        <v>8.25</v>
      </c>
    </row>
    <row r="35" spans="1:5">
      <c r="A35" s="1">
        <v>34</v>
      </c>
      <c r="B35" s="36">
        <v>9.75</v>
      </c>
    </row>
    <row r="36" spans="1:5">
      <c r="A36" s="1">
        <v>35</v>
      </c>
      <c r="B36" s="36">
        <v>6.75</v>
      </c>
    </row>
    <row r="37" spans="1:5">
      <c r="A37" s="1">
        <v>36</v>
      </c>
      <c r="B37" s="36">
        <v>7.25</v>
      </c>
    </row>
    <row r="38" spans="1:5">
      <c r="A38" s="1">
        <v>37</v>
      </c>
      <c r="B38" s="36">
        <v>9.75</v>
      </c>
    </row>
    <row r="39" spans="1:5">
      <c r="A39" s="1">
        <v>38</v>
      </c>
      <c r="B39" s="36">
        <v>5</v>
      </c>
    </row>
    <row r="40" spans="1:5">
      <c r="A40" s="1">
        <v>39</v>
      </c>
      <c r="B40" s="36">
        <v>6</v>
      </c>
    </row>
    <row r="41" spans="1:5">
      <c r="A41" s="1">
        <v>40</v>
      </c>
      <c r="B41" s="36">
        <v>2.1</v>
      </c>
    </row>
    <row r="42" spans="1:5">
      <c r="A42" s="1">
        <v>41</v>
      </c>
      <c r="B42" s="36">
        <v>6</v>
      </c>
    </row>
    <row r="43" spans="1:5">
      <c r="A43" s="1">
        <v>42</v>
      </c>
      <c r="B43" s="36">
        <v>4.5</v>
      </c>
    </row>
    <row r="44" spans="1:5">
      <c r="A44" s="1">
        <v>43</v>
      </c>
      <c r="B44" s="36">
        <v>3.25</v>
      </c>
    </row>
    <row r="45" spans="1:5">
      <c r="A45" s="1">
        <v>44</v>
      </c>
      <c r="B45" s="36">
        <v>3.25</v>
      </c>
    </row>
    <row r="46" spans="1:5">
      <c r="A46" s="1">
        <v>45</v>
      </c>
      <c r="B46" s="36">
        <v>4</v>
      </c>
    </row>
    <row r="47" spans="1:5">
      <c r="A47" s="1">
        <v>46</v>
      </c>
      <c r="B47" s="36">
        <v>0.6</v>
      </c>
    </row>
    <row r="48" spans="1:5">
      <c r="A48" s="1">
        <v>47</v>
      </c>
      <c r="B48" s="36">
        <v>4</v>
      </c>
    </row>
    <row r="49" spans="1:2">
      <c r="A49" s="1">
        <v>48</v>
      </c>
      <c r="B49" s="36">
        <v>3.75</v>
      </c>
    </row>
    <row r="50" spans="1:2">
      <c r="A50" s="1">
        <v>49</v>
      </c>
      <c r="B50" s="36">
        <v>3.5</v>
      </c>
    </row>
    <row r="51" spans="1:2">
      <c r="A51" s="1">
        <v>50</v>
      </c>
      <c r="B51" s="36">
        <v>2.25</v>
      </c>
    </row>
    <row r="52" spans="1:2">
      <c r="A52" s="1">
        <v>51</v>
      </c>
      <c r="B52" s="36">
        <v>5.75</v>
      </c>
    </row>
    <row r="53" spans="1:2">
      <c r="A53" s="1">
        <v>52</v>
      </c>
      <c r="B53" s="36">
        <v>1.25</v>
      </c>
    </row>
    <row r="54" spans="1:2">
      <c r="A54" s="1">
        <v>53</v>
      </c>
      <c r="B54" s="36">
        <v>5</v>
      </c>
    </row>
    <row r="55" spans="1:2">
      <c r="A55" s="1">
        <v>54</v>
      </c>
      <c r="B55" s="36">
        <v>3.25</v>
      </c>
    </row>
    <row r="56" spans="1:2">
      <c r="A56" s="1">
        <v>55</v>
      </c>
      <c r="B56" s="36">
        <v>4</v>
      </c>
    </row>
    <row r="57" spans="1:2">
      <c r="A57" s="1">
        <v>56</v>
      </c>
      <c r="B57" s="36">
        <v>5.25</v>
      </c>
    </row>
    <row r="58" spans="1:2">
      <c r="A58" s="1">
        <v>57</v>
      </c>
      <c r="B58" s="36">
        <v>4</v>
      </c>
    </row>
    <row r="59" spans="1:2">
      <c r="A59" s="1">
        <v>58</v>
      </c>
      <c r="B59" s="36">
        <v>5.5</v>
      </c>
    </row>
    <row r="60" spans="1:2">
      <c r="A60" s="1">
        <v>59</v>
      </c>
      <c r="B60" s="36">
        <v>6.25</v>
      </c>
    </row>
    <row r="61" spans="1:2">
      <c r="A61" s="1">
        <v>60</v>
      </c>
      <c r="B61" s="36">
        <v>5.5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9E99-5E28-0643-9888-87AB2DE624FC}">
  <dimension ref="A1:B9"/>
  <sheetViews>
    <sheetView showGridLines="0" workbookViewId="0">
      <selection activeCell="A9" sqref="A9"/>
    </sheetView>
  </sheetViews>
  <sheetFormatPr baseColWidth="10" defaultColWidth="0" defaultRowHeight="16" customHeight="1" zeroHeight="1"/>
  <cols>
    <col min="1" max="1" width="80" bestFit="1" customWidth="1"/>
    <col min="2" max="2" width="1.1640625" customWidth="1"/>
    <col min="3" max="16384" width="10.83203125" hidden="1"/>
  </cols>
  <sheetData>
    <row r="1" spans="1:1" ht="19">
      <c r="A1" s="41" t="s">
        <v>79</v>
      </c>
    </row>
    <row r="2" spans="1:1" ht="19">
      <c r="A2" s="42" t="s">
        <v>80</v>
      </c>
    </row>
    <row r="3" spans="1:1" ht="19">
      <c r="A3" s="42" t="s">
        <v>81</v>
      </c>
    </row>
    <row r="4" spans="1:1">
      <c r="A4" s="43"/>
    </row>
    <row r="5" spans="1:1">
      <c r="A5" s="43"/>
    </row>
    <row r="6" spans="1:1">
      <c r="A6" s="43"/>
    </row>
    <row r="7" spans="1:1">
      <c r="A7" s="43"/>
    </row>
    <row r="8" spans="1:1" ht="17" thickBot="1">
      <c r="A8" s="44"/>
    </row>
    <row r="9" spans="1:1"/>
  </sheetData>
  <sheetProtection algorithmName="SHA-512" hashValue="MnA7sphRycvcOtW87c+GFbMbuSmFwPqStW2++kkZhDTwtLCLcAxbmqL6ic5wEDdV23bk/RM8fFel8Q8FjX0ovg==" saltValue="Puk/08K+tPXxobAChw3Y+g==" spinCount="100000" sheet="1" objects="1" scenarios="1"/>
  <printOptions horizontalCentered="1"/>
  <pageMargins left="0.5" right="0.5" top="0.75" bottom="0.75" header="0.3" footer="0.3"/>
  <pageSetup orientation="portrait" horizontalDpi="0" verticalDpi="0"/>
  <headerFooter>
    <oddFooter>&amp;L&amp;"Calibri Bold Italic,Bold Italic"&amp;K000000Clear-Sighted Statistics&amp;R&amp;K000000&amp;F, &amp;A,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Example1_z-test Mean</vt:lpstr>
      <vt:lpstr>Example2_z-test Proportion</vt:lpstr>
      <vt:lpstr>Example3_t-test Mean</vt:lpstr>
      <vt:lpstr>License</vt:lpstr>
      <vt:lpstr>License!Print_Area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Volchok, PhD</dc:creator>
  <cp:keywords/>
  <dc:description>Except where otherwise noted, Clear-Sighted Statistics is licensed under a Creative Commons License. You are free to share derivatives of this work for non-commercial purposes only. Please attribute this work to Edward Volchok.</dc:description>
  <cp:lastModifiedBy>Edward Volchok, PhD</cp:lastModifiedBy>
  <cp:lastPrinted>2019-11-05T21:09:42Z</cp:lastPrinted>
  <dcterms:created xsi:type="dcterms:W3CDTF">2019-10-31T15:05:05Z</dcterms:created>
  <dcterms:modified xsi:type="dcterms:W3CDTF">2020-04-28T15:04:53Z</dcterms:modified>
  <cp:category/>
</cp:coreProperties>
</file>